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60" windowHeight="7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<sst xmlns="http://schemas.openxmlformats.org/spreadsheetml/2006/main" count="39" uniqueCount="33">
  <si>
    <t>Number of turns:</t>
  </si>
  <si>
    <t>mean radius in inches:</t>
  </si>
  <si>
    <t>coil length in inches:</t>
  </si>
  <si>
    <t>depth of coil in inches:</t>
  </si>
  <si>
    <t>N</t>
  </si>
  <si>
    <t>r</t>
  </si>
  <si>
    <t>l</t>
  </si>
  <si>
    <t>b</t>
  </si>
  <si>
    <t>l &amp; b</t>
  </si>
  <si>
    <t>Wire thickness in inches:</t>
  </si>
  <si>
    <t>w</t>
  </si>
  <si>
    <t>l &amp; b determined by thickness and # of turns</t>
  </si>
  <si>
    <t>d</t>
  </si>
  <si>
    <t>Form diameter:</t>
  </si>
  <si>
    <t>http://www.reade.com/Conversion/wire_gauge.html</t>
  </si>
  <si>
    <t>Wire Guage Information:</t>
  </si>
  <si>
    <t>Wire Guage</t>
  </si>
  <si>
    <t>Wire Length</t>
  </si>
  <si>
    <t>inches</t>
  </si>
  <si>
    <t>feet</t>
  </si>
  <si>
    <t>Special Case Multi-Layer where l equals b</t>
  </si>
  <si>
    <t>Coil Length in inches:</t>
  </si>
  <si>
    <t>radius in inches</t>
  </si>
  <si>
    <t>Air Core Winding Formulas (Updated 8-18-2008)</t>
  </si>
  <si>
    <t>&lt;-- applies to Multi-Layer and Spiral Number of turnes</t>
  </si>
  <si>
    <t>&lt;-- applies to Multi-Layer</t>
  </si>
  <si>
    <t>&lt;-- applies to single and Multi-Layer coils       Number of Layers:</t>
  </si>
  <si>
    <t>l &amp; b apply to Multi</t>
  </si>
  <si>
    <t>and Single layer</t>
  </si>
  <si>
    <t>r with relation to b</t>
  </si>
  <si>
    <t>calculated seperately</t>
  </si>
  <si>
    <t>for each coil type</t>
  </si>
  <si>
    <t>Applies to all coil types -&gt;&gt;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</si>
</sst>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7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164" fontId="0" fillId="3" borderId="1" xfId="0" applyNumberFormat="1" applyFill="1" applyBorder="1" applyAlignment="1">
      <alignment/>
    </xf>
    <xf numFmtId="164" fontId="0" fillId="3" borderId="2" xfId="0" applyNumberFormat="1" applyFill="1" applyBorder="1" applyAlignment="1">
      <alignment/>
    </xf>
    <xf numFmtId="164" fontId="0" fillId="2" borderId="1" xfId="0" applyNumberFormat="1" applyFill="1" applyBorder="1" applyAlignment="1">
      <alignment/>
    </xf>
    <xf numFmtId="0" fontId="3" fillId="0" borderId="0" xfId="20" applyAlignment="1">
      <alignment/>
    </xf>
    <xf numFmtId="0" fontId="0" fillId="3" borderId="1" xfId="0" applyFill="1" applyBorder="1" applyAlignment="1">
      <alignment/>
    </xf>
    <xf numFmtId="164" fontId="0" fillId="2" borderId="2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4" borderId="1" xfId="0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0" fillId="5" borderId="1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8</xdr:row>
      <xdr:rowOff>38100</xdr:rowOff>
    </xdr:from>
    <xdr:to>
      <xdr:col>0</xdr:col>
      <xdr:colOff>1847850</xdr:colOff>
      <xdr:row>19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676400"/>
          <a:ext cx="182880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600075</xdr:colOff>
      <xdr:row>5</xdr:row>
      <xdr:rowOff>19050</xdr:rowOff>
    </xdr:from>
    <xdr:to>
      <xdr:col>3</xdr:col>
      <xdr:colOff>2600325</xdr:colOff>
      <xdr:row>18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1171575"/>
          <a:ext cx="200025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9</xdr:row>
      <xdr:rowOff>85725</xdr:rowOff>
    </xdr:from>
    <xdr:to>
      <xdr:col>5</xdr:col>
      <xdr:colOff>1333500</xdr:colOff>
      <xdr:row>19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43850" y="1885950"/>
          <a:ext cx="13144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ade.com/Conversion/wire_gauge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F33" sqref="F33"/>
    </sheetView>
  </sheetViews>
  <sheetFormatPr defaultColWidth="9.140625" defaultRowHeight="12.75"/>
  <cols>
    <col min="1" max="1" width="27.8515625" style="0" customWidth="1"/>
    <col min="2" max="2" width="2.140625" style="0" customWidth="1"/>
    <col min="3" max="3" width="25.7109375" style="0" customWidth="1"/>
    <col min="4" max="4" width="54.8515625" style="0" customWidth="1"/>
    <col min="5" max="5" width="8.28125" style="0" customWidth="1"/>
    <col min="6" max="6" width="21.7109375" style="0" customWidth="1"/>
    <col min="8" max="8" width="10.7109375" style="0" customWidth="1"/>
    <col min="9" max="10" width="9.140625" style="10" customWidth="1"/>
  </cols>
  <sheetData>
    <row r="1" spans="1:6" ht="26.25">
      <c r="A1" s="1" t="s">
        <v>23</v>
      </c>
      <c r="F1" s="2"/>
    </row>
    <row r="2" spans="1:6" ht="26.25">
      <c r="A2" s="1"/>
      <c r="F2" s="2"/>
    </row>
    <row r="3" spans="1:6" ht="12.75">
      <c r="A3" t="s">
        <v>0</v>
      </c>
      <c r="B3" t="s">
        <v>4</v>
      </c>
      <c r="C3" s="4">
        <v>280</v>
      </c>
      <c r="D3" s="15" t="s">
        <v>26</v>
      </c>
      <c r="E3" s="4">
        <v>13</v>
      </c>
      <c r="F3" t="s">
        <v>24</v>
      </c>
    </row>
    <row r="4" spans="1:6" ht="12.75">
      <c r="A4" t="s">
        <v>1</v>
      </c>
      <c r="B4" t="s">
        <v>5</v>
      </c>
      <c r="C4" s="6">
        <f>C7+C6/2</f>
        <v>0.1981742195700748</v>
      </c>
      <c r="D4" s="15" t="s">
        <v>21</v>
      </c>
      <c r="E4" s="6">
        <f>C5/E3</f>
        <v>0.2424707867410763</v>
      </c>
      <c r="F4" t="s">
        <v>25</v>
      </c>
    </row>
    <row r="5" spans="1:4" ht="12.75">
      <c r="A5" t="s">
        <v>2</v>
      </c>
      <c r="B5" t="s">
        <v>6</v>
      </c>
      <c r="C5" s="6">
        <f>F31*C3</f>
        <v>3.152120227633992</v>
      </c>
      <c r="D5" s="15"/>
    </row>
    <row r="6" spans="1:8" ht="12.75">
      <c r="A6" t="s">
        <v>3</v>
      </c>
      <c r="B6" t="s">
        <v>7</v>
      </c>
      <c r="C6" s="6">
        <f>F31*E3</f>
        <v>0.14634843914014964</v>
      </c>
      <c r="H6" s="7"/>
    </row>
    <row r="7" spans="1:3" ht="12.75">
      <c r="A7" t="s">
        <v>22</v>
      </c>
      <c r="C7" s="4">
        <v>0.125</v>
      </c>
    </row>
    <row r="8" ht="12.75">
      <c r="A8" s="2"/>
    </row>
    <row r="9" ht="12.75">
      <c r="C9" t="s">
        <v>27</v>
      </c>
    </row>
    <row r="10" ht="12.75">
      <c r="C10" t="s">
        <v>28</v>
      </c>
    </row>
    <row r="11" ht="12.75">
      <c r="C11" t="s">
        <v>29</v>
      </c>
    </row>
    <row r="12" ht="12.75">
      <c r="C12" t="s">
        <v>30</v>
      </c>
    </row>
    <row r="13" ht="12.75">
      <c r="C13" t="s">
        <v>31</v>
      </c>
    </row>
    <row r="14" ht="12.75"/>
    <row r="15" ht="12.75"/>
    <row r="16" ht="12.75"/>
    <row r="17" ht="12.75"/>
    <row r="18" ht="12.75"/>
    <row r="19" ht="12.75"/>
    <row r="20" ht="12.75"/>
    <row r="21" spans="1:6" ht="12.75">
      <c r="A21" s="3">
        <f>(((C7+(F31/2))*C3)^2)/((9*(C7+(F31/2)))+(10*C5))</f>
        <v>40.91549213457373</v>
      </c>
      <c r="D21" s="3">
        <f>(0.8*(C4*C3)^2)/((6*C4)+(9*E4)+(10*C6))</f>
        <v>509.47729297476667</v>
      </c>
      <c r="F21" s="3">
        <f>((C4*E3)^2)/((8*C4)+(11*C6))</f>
        <v>2.0772049866086086</v>
      </c>
    </row>
    <row r="23" spans="1:10" ht="12.75">
      <c r="A23" s="12"/>
      <c r="B23" s="12"/>
      <c r="C23" s="12"/>
      <c r="D23" s="12"/>
      <c r="E23" s="12"/>
      <c r="F23" s="12"/>
      <c r="G23" s="12"/>
      <c r="H23" s="12"/>
      <c r="I23" s="13"/>
      <c r="J23" s="13"/>
    </row>
    <row r="25" ht="15.75">
      <c r="D25" s="14" t="s">
        <v>20</v>
      </c>
    </row>
    <row r="27" ht="12.75">
      <c r="D27" s="2" t="s">
        <v>11</v>
      </c>
    </row>
    <row r="28" spans="4:6" ht="12.75">
      <c r="D28" t="s">
        <v>0</v>
      </c>
      <c r="E28" t="s">
        <v>4</v>
      </c>
      <c r="F28" s="4">
        <v>70</v>
      </c>
    </row>
    <row r="29" spans="4:6" ht="12.75">
      <c r="D29" t="s">
        <v>1</v>
      </c>
      <c r="E29" t="s">
        <v>5</v>
      </c>
      <c r="F29" s="6">
        <f>(F32+F30)/2</f>
        <v>0.20457380345162238</v>
      </c>
    </row>
    <row r="30" spans="4:6" ht="12.75">
      <c r="D30" t="s">
        <v>2</v>
      </c>
      <c r="E30" t="s">
        <v>8</v>
      </c>
      <c r="F30" s="6">
        <f>SQRT(F28)*F31</f>
        <v>0.09418760690324472</v>
      </c>
    </row>
    <row r="31" spans="3:6" ht="12.75">
      <c r="C31" t="s">
        <v>32</v>
      </c>
      <c r="D31" s="16" t="s">
        <v>9</v>
      </c>
      <c r="E31" t="s">
        <v>10</v>
      </c>
      <c r="F31" s="9">
        <f>0.005*92^((37-F38)/39)</f>
        <v>0.011257572241549971</v>
      </c>
    </row>
    <row r="32" spans="4:10" ht="12.75">
      <c r="D32" t="s">
        <v>13</v>
      </c>
      <c r="E32" t="s">
        <v>12</v>
      </c>
      <c r="F32" s="5">
        <v>0.31496</v>
      </c>
      <c r="H32" t="s">
        <v>17</v>
      </c>
      <c r="I32" s="11">
        <f>(F32*ATAN(1)*4)*F28</f>
        <v>69.2633215522249</v>
      </c>
      <c r="J32" s="11">
        <f>I32/12</f>
        <v>5.771943462685408</v>
      </c>
    </row>
    <row r="33" spans="9:10" ht="12.75">
      <c r="I33" s="10" t="s">
        <v>18</v>
      </c>
      <c r="J33" s="10" t="s">
        <v>19</v>
      </c>
    </row>
    <row r="34" ht="12.75">
      <c r="D34" s="3">
        <f>(0.8*(F29*F28)^2)/((6*F29)+(9*F30)+(10*F30))</f>
        <v>54.37631063384718</v>
      </c>
    </row>
    <row r="37" ht="12.75">
      <c r="F37" s="2" t="s">
        <v>16</v>
      </c>
    </row>
    <row r="38" spans="1:6" ht="12.75">
      <c r="A38" t="s">
        <v>15</v>
      </c>
      <c r="D38" s="15" t="s">
        <v>32</v>
      </c>
      <c r="F38" s="8">
        <v>30</v>
      </c>
    </row>
    <row r="39" ht="12.75">
      <c r="A39" s="7" t="s">
        <v>14</v>
      </c>
    </row>
  </sheetData>
  <hyperlinks>
    <hyperlink ref="A39" r:id="rId1" display="http://www.reade.com/Conversion/wire_gauge.html"/>
  </hyperlinks>
  <printOptions/>
  <pageMargins left="0.75" right="0.75" top="1" bottom="1" header="0.5" footer="0.5"/>
  <pageSetup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Beau Schwabe</dc:creator>
  <cp:keywords/>
  <dc:description/>
  <cp:lastModifiedBy>bschwabe</cp:lastModifiedBy>
  <dcterms:created xsi:type="dcterms:W3CDTF">2005-11-06T16:15:10Z</dcterms:created>
  <dcterms:modified xsi:type="dcterms:W3CDTF">2009-02-16T01:09:33Z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